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site\NRPortbl\ZH_INTERNAL\KUHNB\"/>
    </mc:Choice>
  </mc:AlternateContent>
  <bookViews>
    <workbookView xWindow="0" yWindow="0" windowWidth="29040" windowHeight="1312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37" i="1" l="1"/>
  <c r="D36" i="1"/>
  <c r="D35" i="1"/>
  <c r="D32" i="1"/>
  <c r="D31" i="1"/>
  <c r="D30" i="1"/>
  <c r="B42" i="1"/>
  <c r="D42" i="1" l="1"/>
  <c r="C38" i="1"/>
  <c r="C40" i="1" s="1"/>
  <c r="C44" i="1" s="1"/>
  <c r="B33" i="1"/>
  <c r="B23" i="1"/>
  <c r="B40" i="1" l="1"/>
  <c r="B44" i="1" s="1"/>
  <c r="B16" i="1"/>
  <c r="B20" i="1" s="1"/>
  <c r="F42" i="1" s="1"/>
  <c r="G32" i="1"/>
  <c r="G37" i="1"/>
  <c r="G30" i="1"/>
  <c r="G35" i="1"/>
  <c r="G31" i="1"/>
  <c r="G36" i="1"/>
  <c r="D38" i="1"/>
  <c r="D33" i="1"/>
  <c r="F30" i="1" l="1"/>
  <c r="F32" i="1"/>
  <c r="E37" i="1"/>
  <c r="F31" i="1"/>
  <c r="E36" i="1"/>
  <c r="F37" i="1"/>
  <c r="F36" i="1"/>
  <c r="F35" i="1"/>
  <c r="F38" i="1" s="1"/>
  <c r="B22" i="1"/>
  <c r="E35" i="1"/>
  <c r="G38" i="1"/>
  <c r="G33" i="1"/>
  <c r="D40" i="1"/>
  <c r="D44" i="1" s="1"/>
  <c r="F33" i="1" l="1"/>
  <c r="F40" i="1" s="1"/>
  <c r="F44" i="1" s="1"/>
  <c r="E38" i="1"/>
  <c r="E44" i="1" s="1"/>
  <c r="H42" i="1"/>
  <c r="H30" i="1"/>
  <c r="H37" i="1"/>
  <c r="H36" i="1"/>
  <c r="H35" i="1"/>
  <c r="H32" i="1"/>
  <c r="H31" i="1"/>
  <c r="G40" i="1"/>
  <c r="H33" i="1" l="1"/>
  <c r="H38" i="1"/>
  <c r="H40" i="1" s="1"/>
  <c r="H44" i="1" s="1"/>
</calcChain>
</file>

<file path=xl/sharedStrings.xml><?xml version="1.0" encoding="utf-8"?>
<sst xmlns="http://schemas.openxmlformats.org/spreadsheetml/2006/main" count="37" uniqueCount="33">
  <si>
    <t>Cap Table […] AG</t>
  </si>
  <si>
    <t>Pre-Money Valuation</t>
  </si>
  <si>
    <t>Price per Share</t>
  </si>
  <si>
    <t>Investment Amount</t>
  </si>
  <si>
    <t>Post Money Valuation</t>
  </si>
  <si>
    <t>Investor 1</t>
  </si>
  <si>
    <t>Investor 2</t>
  </si>
  <si>
    <t>Investor 3</t>
  </si>
  <si>
    <t>Total Investors</t>
  </si>
  <si>
    <t>Total Existing Shareholders</t>
  </si>
  <si>
    <t>Option Pool</t>
  </si>
  <si>
    <t>Common Shares</t>
  </si>
  <si>
    <t>Nominal Value</t>
  </si>
  <si>
    <t>Agio</t>
  </si>
  <si>
    <t>% (undiluted)</t>
  </si>
  <si>
    <t>% (fully diluted)</t>
  </si>
  <si>
    <t>Value</t>
  </si>
  <si>
    <t>Maximum of Options</t>
  </si>
  <si>
    <t>Total w/o Options</t>
  </si>
  <si>
    <t>New (Investor) Shares</t>
  </si>
  <si>
    <r>
      <t xml:space="preserve">The Swiss Private Equity &amp; Corporate Finance Association </t>
    </r>
    <r>
      <rPr>
        <b/>
        <i/>
        <sz val="9"/>
        <color theme="1"/>
        <rFont val="Arial"/>
        <family val="2"/>
      </rPr>
      <t>(SECA)</t>
    </r>
    <r>
      <rPr>
        <i/>
        <sz val="9"/>
        <color theme="1"/>
        <rFont val="Arial"/>
        <family val="2"/>
      </rPr>
      <t xml:space="preserve"> consents to the use, reproduction and transmission of this document for the preparation and documentation of agreements relating to investments or potential investments in Swiss venture-backed companies. SECA expressly reserves all other rights.
© Swiss Private Equity &amp; Corporate Finance Association (SECA). All other rights reserved.</t>
    </r>
  </si>
  <si>
    <t xml:space="preserve"> [Please adjust]</t>
  </si>
  <si>
    <t>Seed Capital Round</t>
  </si>
  <si>
    <t>Number of Common Shares</t>
  </si>
  <si>
    <t>Nominal Value of Common Shares</t>
  </si>
  <si>
    <t>Common Shareholder 1</t>
  </si>
  <si>
    <t>Common Shareholder 2</t>
  </si>
  <si>
    <t>Common Shareholder 3</t>
  </si>
  <si>
    <t>Preferred Shares</t>
  </si>
  <si>
    <r>
      <t xml:space="preserve">Seed Cap Table (Post-Money) </t>
    </r>
    <r>
      <rPr>
        <b/>
        <u/>
        <sz val="11"/>
        <color rgb="FFFF0000"/>
        <rFont val="Arial"/>
        <family val="2"/>
      </rPr>
      <t>(by way of example)</t>
    </r>
  </si>
  <si>
    <t>Total (including Options)*</t>
  </si>
  <si>
    <t>This document does not constitute legal advice and is not meant to serve as a recommended form suitable for each and every early stage capital investment by insitututional investors in a Swiss early stage company. It is intended for use as a starting point for drafting and negotiation only. All parties involved should carefully consider departing from its terms where necessary to reflect the business terms underlying the seed/early stage capital investment and should always satisfy themselves with their advisors and counsel of the commercial and legal implications of its use.</t>
  </si>
  <si>
    <t>* Adjust rounding accuracy in case the resulting totals contain rounding differences.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</si>
</sst>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0" borderId="0" xfId="0" applyFont="1"/>
    <xf numFmtId="41" fontId="1" fillId="2" borderId="1" xfId="1" applyNumberFormat="1" applyFont="1" applyFill="1" applyBorder="1"/>
    <xf numFmtId="2" fontId="1" fillId="2" borderId="1" xfId="2" applyNumberFormat="1" applyFont="1" applyFill="1" applyBorder="1"/>
    <xf numFmtId="0" fontId="2" fillId="0" borderId="1" xfId="0" applyFont="1" applyBorder="1"/>
    <xf numFmtId="41" fontId="2" fillId="0" borderId="1" xfId="0" applyNumberFormat="1" applyFont="1" applyBorder="1"/>
    <xf numFmtId="0" fontId="0" fillId="2" borderId="2" xfId="0" applyFont="1" applyFill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41" fontId="0" fillId="0" borderId="4" xfId="1" applyNumberFormat="1" applyFont="1" applyBorder="1"/>
    <xf numFmtId="0" fontId="0" fillId="0" borderId="4" xfId="0" applyBorder="1"/>
    <xf numFmtId="2" fontId="0" fillId="0" borderId="4" xfId="2" applyNumberFormat="1" applyFont="1" applyBorder="1"/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/>
    <xf numFmtId="41" fontId="0" fillId="3" borderId="4" xfId="1" applyNumberFormat="1" applyFont="1" applyFill="1" applyBorder="1"/>
    <xf numFmtId="0" fontId="0" fillId="3" borderId="4" xfId="0" applyFill="1" applyBorder="1"/>
    <xf numFmtId="41" fontId="2" fillId="3" borderId="1" xfId="0" applyNumberFormat="1" applyFont="1" applyFill="1" applyBorder="1"/>
    <xf numFmtId="2" fontId="0" fillId="3" borderId="4" xfId="2" applyNumberFormat="1" applyFont="1" applyFill="1" applyBorder="1"/>
    <xf numFmtId="2" fontId="2" fillId="3" borderId="1" xfId="0" applyNumberFormat="1" applyFont="1" applyFill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8" xfId="0" applyNumberFormat="1" applyBorder="1"/>
    <xf numFmtId="0" fontId="0" fillId="0" borderId="9" xfId="0" applyBorder="1"/>
    <xf numFmtId="3" fontId="0" fillId="0" borderId="10" xfId="0" applyNumberFormat="1" applyBorder="1"/>
    <xf numFmtId="0" fontId="2" fillId="5" borderId="0" xfId="0" applyFont="1" applyFill="1"/>
    <xf numFmtId="3" fontId="0" fillId="4" borderId="8" xfId="0" applyNumberFormat="1" applyFill="1" applyBorder="1"/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0" borderId="0" xfId="0" applyFont="1"/>
    <xf numFmtId="0" fontId="3" fillId="0" borderId="11" xfId="0" applyFont="1" applyBorder="1" applyAlignment="1">
      <alignment horizontal="justify" vertical="center" wrapText="1"/>
    </xf>
    <xf numFmtId="0" fontId="0" fillId="0" borderId="12" xfId="0" applyBorder="1" applyAlignment="1"/>
    <xf numFmtId="0" fontId="0" fillId="0" borderId="13" xfId="0" applyBorder="1" applyAlignment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B8B0B2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2.xml" Id="imanage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350520</xdr:colOff>
      <xdr:row>1</xdr:row>
      <xdr:rowOff>0</xdr:rowOff>
    </xdr:from>
    <xdr:to>
      <xdr:col>7</xdr:col>
      <xdr:colOff>1385570</xdr:colOff>
      <xdr:row>6</xdr:row>
      <xdr:rowOff>64770</xdr:rowOff>
    </xdr:to>
    <xdr:pic>
      <xdr:nvPicPr>
        <xdr:cNvPr id="3" name="Grafik 2" descr="C:\Users\CAVAS\Desktop\SECA Docs\28.05.18\SECA_Logo_4C.jpg">
          <a:extLst>
            <a:ext uri="{FF2B5EF4-FFF2-40B4-BE49-F238E27FC236}">
              <a16:creationId xmlns:a16="http://schemas.microsoft.com/office/drawing/2014/main" id="{E496BCBB-EA39-4B36-A3D5-E63B316E52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320" y="182880"/>
          <a:ext cx="3214370" cy="979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49"/>
  <sheetViews>
    <sheetView tabSelected="1" showWhiteSpace="0" view="pageLayout" zoomScaleNormal="80" workbookViewId="0">
      <selection activeCell="A9" sqref="A9:H9"/>
    </sheetView>
  </sheetViews>
  <sheetFormatPr baseColWidth="10" defaultRowHeight="14.25" x14ac:dyDescent="0.2"/>
  <cols>
    <col min="1" max="1" width="35.375" customWidth="1"/>
    <col min="2" max="2" width="18.75" bestFit="1" customWidth="1"/>
    <col min="3" max="3" width="19.125" bestFit="1" customWidth="1"/>
    <col min="4" max="4" width="16.25" bestFit="1" customWidth="1"/>
    <col min="5" max="5" width="12.125" bestFit="1" customWidth="1"/>
    <col min="6" max="6" width="13.25" bestFit="1" customWidth="1"/>
    <col min="7" max="7" width="14.75" customWidth="1"/>
    <col min="8" max="8" width="17.875" customWidth="1"/>
  </cols>
  <sheetData>
    <row r="8" spans="1:8" ht="15" thickBot="1" x14ac:dyDescent="0.25"/>
    <row r="9" spans="1:8" ht="56.45" customHeight="1" thickTop="1" thickBot="1" x14ac:dyDescent="0.25">
      <c r="A9" s="32" t="s">
        <v>31</v>
      </c>
      <c r="B9" s="35"/>
      <c r="C9" s="35"/>
      <c r="D9" s="35"/>
      <c r="E9" s="35"/>
      <c r="F9" s="35"/>
      <c r="G9" s="35"/>
      <c r="H9" s="36"/>
    </row>
    <row r="10" spans="1:8" ht="15" thickTop="1" x14ac:dyDescent="0.2"/>
    <row r="13" spans="1:8" ht="15" x14ac:dyDescent="0.25">
      <c r="A13" s="27" t="s">
        <v>0</v>
      </c>
    </row>
    <row r="14" spans="1:8" ht="15.75" thickBot="1" x14ac:dyDescent="0.3">
      <c r="A14" s="1"/>
    </row>
    <row r="15" spans="1:8" ht="15" x14ac:dyDescent="0.25">
      <c r="A15" s="21" t="s">
        <v>22</v>
      </c>
      <c r="B15" s="22"/>
    </row>
    <row r="16" spans="1:8" x14ac:dyDescent="0.2">
      <c r="A16" s="23" t="s">
        <v>23</v>
      </c>
      <c r="B16" s="28">
        <f>B33</f>
        <v>100000</v>
      </c>
      <c r="C16" t="s">
        <v>21</v>
      </c>
    </row>
    <row r="17" spans="1:8" x14ac:dyDescent="0.2">
      <c r="A17" s="23" t="s">
        <v>24</v>
      </c>
      <c r="B17" s="28">
        <v>1</v>
      </c>
      <c r="C17" t="s">
        <v>21</v>
      </c>
    </row>
    <row r="18" spans="1:8" x14ac:dyDescent="0.2">
      <c r="A18" s="23" t="s">
        <v>17</v>
      </c>
      <c r="B18" s="28">
        <v>15000</v>
      </c>
      <c r="C18" t="s">
        <v>21</v>
      </c>
    </row>
    <row r="19" spans="1:8" x14ac:dyDescent="0.2">
      <c r="A19" s="23" t="s">
        <v>1</v>
      </c>
      <c r="B19" s="28">
        <v>15000000</v>
      </c>
      <c r="C19" t="s">
        <v>21</v>
      </c>
    </row>
    <row r="20" spans="1:8" x14ac:dyDescent="0.2">
      <c r="A20" s="23" t="s">
        <v>2</v>
      </c>
      <c r="B20" s="24">
        <f>B19/(B18+B16)</f>
        <v>130.43478260869566</v>
      </c>
    </row>
    <row r="21" spans="1:8" x14ac:dyDescent="0.2">
      <c r="A21" s="23" t="s">
        <v>3</v>
      </c>
      <c r="B21" s="28">
        <v>5000000</v>
      </c>
      <c r="C21" t="s">
        <v>21</v>
      </c>
    </row>
    <row r="22" spans="1:8" x14ac:dyDescent="0.2">
      <c r="A22" s="23" t="s">
        <v>19</v>
      </c>
      <c r="B22" s="24">
        <f>B21/B20</f>
        <v>38333.333333333336</v>
      </c>
    </row>
    <row r="23" spans="1:8" ht="15" thickBot="1" x14ac:dyDescent="0.25">
      <c r="A23" s="25" t="s">
        <v>4</v>
      </c>
      <c r="B23" s="26">
        <f>B21+B19</f>
        <v>20000000</v>
      </c>
    </row>
    <row r="27" spans="1:8" ht="15" x14ac:dyDescent="0.25">
      <c r="A27" s="2" t="s">
        <v>29</v>
      </c>
    </row>
    <row r="28" spans="1:8" ht="15" x14ac:dyDescent="0.25">
      <c r="B28" s="14" t="s">
        <v>11</v>
      </c>
      <c r="C28" s="9" t="s">
        <v>28</v>
      </c>
      <c r="D28" s="14" t="s">
        <v>12</v>
      </c>
      <c r="E28" s="29" t="s">
        <v>13</v>
      </c>
      <c r="F28" s="30" t="s">
        <v>16</v>
      </c>
      <c r="G28" s="9" t="s">
        <v>14</v>
      </c>
      <c r="H28" s="14" t="s">
        <v>15</v>
      </c>
    </row>
    <row r="29" spans="1:8" ht="15" x14ac:dyDescent="0.25">
      <c r="B29" s="15"/>
      <c r="C29" s="10"/>
      <c r="D29" s="15"/>
      <c r="E29" s="10"/>
      <c r="F29" s="15"/>
      <c r="G29" s="10"/>
      <c r="H29" s="15"/>
    </row>
    <row r="30" spans="1:8" x14ac:dyDescent="0.2">
      <c r="A30" t="s">
        <v>25</v>
      </c>
      <c r="B30" s="16">
        <v>50000</v>
      </c>
      <c r="C30" s="11"/>
      <c r="D30" s="16">
        <f>B30*B17</f>
        <v>50000</v>
      </c>
      <c r="E30" s="11"/>
      <c r="F30" s="16">
        <f>B30*B20</f>
        <v>6521739.1304347832</v>
      </c>
      <c r="G30" s="13">
        <f>B30*100/(B33+C38)</f>
        <v>36.14466540883231</v>
      </c>
      <c r="H30" s="19">
        <f>B30*100/D44</f>
        <v>32.608766540796829</v>
      </c>
    </row>
    <row r="31" spans="1:8" x14ac:dyDescent="0.2">
      <c r="A31" t="s">
        <v>26</v>
      </c>
      <c r="B31" s="16">
        <v>30000</v>
      </c>
      <c r="C31" s="11"/>
      <c r="D31" s="16">
        <f>B31*B17</f>
        <v>30000</v>
      </c>
      <c r="E31" s="11"/>
      <c r="F31" s="16">
        <f>B31*B20</f>
        <v>3913043.4782608696</v>
      </c>
      <c r="G31" s="13">
        <f>B31*100/(B33+C38)</f>
        <v>21.686799245299387</v>
      </c>
      <c r="H31" s="19">
        <f>B31*100/D44</f>
        <v>19.565259924478095</v>
      </c>
    </row>
    <row r="32" spans="1:8" x14ac:dyDescent="0.2">
      <c r="A32" t="s">
        <v>27</v>
      </c>
      <c r="B32" s="16">
        <v>20000</v>
      </c>
      <c r="C32" s="11"/>
      <c r="D32" s="16">
        <f>B32*B17</f>
        <v>20000</v>
      </c>
      <c r="E32" s="11"/>
      <c r="F32" s="16">
        <f>B32*B20</f>
        <v>2608695.6521739131</v>
      </c>
      <c r="G32" s="13">
        <f>B32*100/(B33+C38)</f>
        <v>14.457866163532923</v>
      </c>
      <c r="H32" s="19">
        <f>B32*100/D44</f>
        <v>13.043506616318732</v>
      </c>
    </row>
    <row r="33" spans="1:8" x14ac:dyDescent="0.2">
      <c r="A33" s="7" t="s">
        <v>9</v>
      </c>
      <c r="B33" s="3">
        <f>SUM(B30:B32)</f>
        <v>100000</v>
      </c>
      <c r="C33" s="3"/>
      <c r="D33" s="3">
        <f>SUM(D30:D32)</f>
        <v>100000</v>
      </c>
      <c r="E33" s="3"/>
      <c r="F33" s="3">
        <f>SUM(F30:F32)</f>
        <v>13043478.260869566</v>
      </c>
      <c r="G33" s="4">
        <f>SUM(G30:G32)</f>
        <v>72.28933081766462</v>
      </c>
      <c r="H33" s="4">
        <f>SUM(H30:H32)</f>
        <v>65.217533081593658</v>
      </c>
    </row>
    <row r="34" spans="1:8" s="1" customFormat="1" ht="15" x14ac:dyDescent="0.25">
      <c r="A34"/>
      <c r="B34" s="16"/>
      <c r="C34" s="11"/>
      <c r="D34" s="16"/>
      <c r="E34" s="11"/>
      <c r="F34" s="16"/>
      <c r="G34" s="13"/>
      <c r="H34" s="19"/>
    </row>
    <row r="35" spans="1:8" x14ac:dyDescent="0.2">
      <c r="A35" t="s">
        <v>5</v>
      </c>
      <c r="B35" s="16"/>
      <c r="C35" s="11">
        <v>10000</v>
      </c>
      <c r="D35" s="16">
        <f>C35*B17</f>
        <v>10000</v>
      </c>
      <c r="E35" s="11">
        <f>C35*B20-D35</f>
        <v>1294347.8260869565</v>
      </c>
      <c r="F35" s="16">
        <f>C35*B20</f>
        <v>1304347.8260869565</v>
      </c>
      <c r="G35" s="13">
        <f>C35*100/(B33+C38)</f>
        <v>7.2289330817664617</v>
      </c>
      <c r="H35" s="19">
        <f>C35*100/D44</f>
        <v>6.5217533081593659</v>
      </c>
    </row>
    <row r="36" spans="1:8" x14ac:dyDescent="0.2">
      <c r="A36" t="s">
        <v>6</v>
      </c>
      <c r="B36" s="16"/>
      <c r="C36" s="11">
        <v>10000</v>
      </c>
      <c r="D36" s="16">
        <f>C36*1</f>
        <v>10000</v>
      </c>
      <c r="E36" s="11">
        <f>C36*B20-D36</f>
        <v>1294347.8260869565</v>
      </c>
      <c r="F36" s="16">
        <f>C36*B20</f>
        <v>1304347.8260869565</v>
      </c>
      <c r="G36" s="13">
        <f>C36*100/(B33+C38)</f>
        <v>7.2289330817664617</v>
      </c>
      <c r="H36" s="19">
        <f>C36*100/D44</f>
        <v>6.5217533081593659</v>
      </c>
    </row>
    <row r="37" spans="1:8" x14ac:dyDescent="0.2">
      <c r="A37" t="s">
        <v>7</v>
      </c>
      <c r="B37" s="16"/>
      <c r="C37" s="11">
        <v>18333</v>
      </c>
      <c r="D37" s="16">
        <f>C37*B17</f>
        <v>18333</v>
      </c>
      <c r="E37" s="11">
        <f>C37*B20-D37</f>
        <v>2372927.8695652173</v>
      </c>
      <c r="F37" s="16">
        <f>C37*B20</f>
        <v>2391260.8695652173</v>
      </c>
      <c r="G37" s="13">
        <f>C37*100/(B33+C38)</f>
        <v>13.252803018802455</v>
      </c>
      <c r="H37" s="19">
        <f>C37*100/D44</f>
        <v>11.956330339848565</v>
      </c>
    </row>
    <row r="38" spans="1:8" x14ac:dyDescent="0.2">
      <c r="A38" s="7" t="s">
        <v>8</v>
      </c>
      <c r="B38" s="3"/>
      <c r="C38" s="3">
        <f t="shared" ref="C38:H38" si="0">SUM(C35:C37)</f>
        <v>38333</v>
      </c>
      <c r="D38" s="3">
        <f t="shared" si="0"/>
        <v>38333</v>
      </c>
      <c r="E38" s="3">
        <f t="shared" si="0"/>
        <v>4961623.5217391308</v>
      </c>
      <c r="F38" s="3">
        <f t="shared" si="0"/>
        <v>4999956.5217391308</v>
      </c>
      <c r="G38" s="4">
        <f t="shared" si="0"/>
        <v>27.71066918233538</v>
      </c>
      <c r="H38" s="4">
        <f t="shared" si="0"/>
        <v>24.999836956167297</v>
      </c>
    </row>
    <row r="39" spans="1:8" s="1" customFormat="1" ht="15" x14ac:dyDescent="0.25">
      <c r="A39"/>
      <c r="B39" s="16"/>
      <c r="C39" s="11"/>
      <c r="D39" s="16"/>
      <c r="E39" s="11"/>
      <c r="F39" s="16"/>
      <c r="G39" s="13"/>
      <c r="H39" s="19"/>
    </row>
    <row r="40" spans="1:8" x14ac:dyDescent="0.2">
      <c r="A40" s="7" t="s">
        <v>18</v>
      </c>
      <c r="B40" s="3">
        <f>SUM(B30:B39)-B33</f>
        <v>100000</v>
      </c>
      <c r="C40" s="3">
        <f>SUM(C30:C39)-C38</f>
        <v>38333</v>
      </c>
      <c r="D40" s="3">
        <f>SUM(D30:D39)-D33-D38</f>
        <v>138333</v>
      </c>
      <c r="E40" s="3"/>
      <c r="F40" s="3">
        <f>SUM(F30:F39)-F33-F38</f>
        <v>18043434.782608703</v>
      </c>
      <c r="G40" s="4">
        <f>SUM(G30:G39)-G33-G38</f>
        <v>100</v>
      </c>
      <c r="H40" s="4">
        <f>SUM(H33+H38)</f>
        <v>90.217370037760958</v>
      </c>
    </row>
    <row r="41" spans="1:8" s="1" customFormat="1" ht="15" x14ac:dyDescent="0.25">
      <c r="A41"/>
      <c r="B41" s="17"/>
      <c r="C41" s="12"/>
      <c r="D41" s="17"/>
      <c r="E41" s="12"/>
      <c r="F41" s="17"/>
      <c r="G41" s="12"/>
      <c r="H41" s="17"/>
    </row>
    <row r="42" spans="1:8" x14ac:dyDescent="0.2">
      <c r="A42" s="7" t="s">
        <v>10</v>
      </c>
      <c r="B42" s="3">
        <f>B18</f>
        <v>15000</v>
      </c>
      <c r="C42" s="3"/>
      <c r="D42" s="3">
        <f>B42</f>
        <v>15000</v>
      </c>
      <c r="E42" s="3"/>
      <c r="F42" s="3">
        <f>B42*B20</f>
        <v>1956521.7391304348</v>
      </c>
      <c r="G42" s="4"/>
      <c r="H42" s="4">
        <f>B42*100/D44</f>
        <v>9.7826299622390476</v>
      </c>
    </row>
    <row r="43" spans="1:8" s="1" customFormat="1" ht="15" x14ac:dyDescent="0.25">
      <c r="A43"/>
      <c r="B43" s="17"/>
      <c r="C43" s="12"/>
      <c r="D43" s="17"/>
      <c r="E43" s="12"/>
      <c r="F43" s="17"/>
      <c r="G43" s="12"/>
      <c r="H43" s="17"/>
    </row>
    <row r="44" spans="1:8" ht="15" x14ac:dyDescent="0.25">
      <c r="A44" s="8" t="s">
        <v>30</v>
      </c>
      <c r="B44" s="18">
        <f>SUM(B40:B43)</f>
        <v>115000</v>
      </c>
      <c r="C44" s="6">
        <f>SUM(C40:C43)</f>
        <v>38333</v>
      </c>
      <c r="D44" s="18">
        <f>SUM(D40:D43)</f>
        <v>153333</v>
      </c>
      <c r="E44" s="6">
        <f>SUM(E38:E43)</f>
        <v>4961623.5217391308</v>
      </c>
      <c r="F44" s="18">
        <f>SUM(F40:F43)</f>
        <v>19999956.521739136</v>
      </c>
      <c r="G44" s="5"/>
      <c r="H44" s="20">
        <f>SUM(H40:H43)</f>
        <v>100</v>
      </c>
    </row>
    <row r="45" spans="1:8" x14ac:dyDescent="0.2">
      <c r="A45" s="31" t="s">
        <v>32</v>
      </c>
    </row>
    <row r="47" spans="1:8" ht="15" thickBot="1" x14ac:dyDescent="0.25"/>
    <row r="48" spans="1:8" ht="57" customHeight="1" thickTop="1" thickBot="1" x14ac:dyDescent="0.25">
      <c r="A48" s="32" t="s">
        <v>20</v>
      </c>
      <c r="B48" s="33"/>
      <c r="C48" s="33"/>
      <c r="D48" s="33"/>
      <c r="E48" s="33"/>
      <c r="F48" s="33"/>
      <c r="G48" s="33"/>
      <c r="H48" s="34"/>
    </row>
    <row r="49" ht="15" thickTop="1" x14ac:dyDescent="0.2"/>
  </sheetData>
  <mergeCells count="2">
    <mergeCell ref="A48:H48"/>
    <mergeCell ref="A9:H9"/>
  </mergeCells>
  <pageMargins left="0.7" right="0.7" top="0.75" bottom="0.75" header="0.3" footer="0.3"/>
  <pageSetup paperSize="9" scale="64" orientation="landscape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  <pageSetup paperSize="9" orientation="portrait" r:id="rId1"/>
</worksheet>
</file>

<file path=customXML/item2.xml><?xml version="1.0" encoding="utf-8"?>
<properties xmlns="http://www.imanage.com/work/xmlschema">
  <documentid>ZH_INTERNAL!1812738.1</documentid>
  <senderid>KUHNB</senderid>
  <senderemail>BEAT.KUEHNI@LENZSTAEHELIN.COM</senderemail>
  <lastmodified>2019-11-05T19:09:53.0000000+01:00</lastmodified>
  <database>ZH_INTERNAL</database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Cavallari</dc:creator>
  <cp:lastModifiedBy>Author</cp:lastModifiedBy>
  <cp:lastPrinted>2018-06-01T07:29:30Z</cp:lastPrinted>
  <dcterms:created xsi:type="dcterms:W3CDTF">2018-05-31T07:12:45Z</dcterms:created>
  <dcterms:modified xsi:type="dcterms:W3CDTF">2019-11-05T18:09:53Z</dcterms:modified>
</cp:coreProperties>
</file>